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bc57dd2458b7875/Desktop/"/>
    </mc:Choice>
  </mc:AlternateContent>
  <xr:revisionPtr revIDLastSave="123" documentId="14_{D0F646FD-E7C8-44C4-8863-C99AA31A9072}" xr6:coauthVersionLast="46" xr6:coauthVersionMax="46" xr10:uidLastSave="{0C7E9A49-174D-45D7-AD50-5394563C0C97}"/>
  <bookViews>
    <workbookView xWindow="8760" yWindow="168" windowWidth="14076" windowHeight="10296" tabRatio="798" xr2:uid="{00000000-000D-0000-FFFF-FFFF00000000}"/>
  </bookViews>
  <sheets>
    <sheet name="2019-20 proposed 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2" l="1"/>
  <c r="C45" i="2"/>
  <c r="C27" i="2"/>
  <c r="C25" i="2"/>
  <c r="C29" i="2" s="1"/>
  <c r="C22" i="2"/>
  <c r="C21" i="2"/>
  <c r="C20" i="2"/>
  <c r="C19" i="2"/>
  <c r="C10" i="2"/>
  <c r="C9" i="2"/>
  <c r="C8" i="2"/>
  <c r="C5" i="2"/>
  <c r="C4" i="2"/>
  <c r="B69" i="2"/>
  <c r="B56" i="2"/>
  <c r="B57" i="2" s="1"/>
  <c r="B58" i="2" s="1"/>
  <c r="D6" i="2"/>
  <c r="D8" i="2"/>
  <c r="D9" i="2"/>
  <c r="D22" i="2"/>
  <c r="D21" i="2" s="1"/>
  <c r="D25" i="2"/>
  <c r="D29" i="2" s="1"/>
  <c r="C33" i="2"/>
  <c r="D33" i="2"/>
  <c r="C40" i="2"/>
  <c r="D11" i="2" l="1"/>
  <c r="C6" i="2"/>
  <c r="C23" i="2"/>
  <c r="C11" i="2"/>
  <c r="D18" i="2"/>
  <c r="D40" i="2" s="1"/>
  <c r="B165" i="2"/>
  <c r="C69" i="2"/>
  <c r="D56" i="2"/>
  <c r="D68" i="2"/>
  <c r="D69" i="2" s="1"/>
  <c r="D23" i="2" l="1"/>
  <c r="C56" i="2"/>
  <c r="C57" i="2" l="1"/>
  <c r="C58" i="2" s="1"/>
  <c r="D57" i="2"/>
  <c r="D58" i="2" s="1"/>
  <c r="D71" i="2" l="1"/>
</calcChain>
</file>

<file path=xl/sharedStrings.xml><?xml version="1.0" encoding="utf-8"?>
<sst xmlns="http://schemas.openxmlformats.org/spreadsheetml/2006/main" count="112" uniqueCount="105">
  <si>
    <t>Proposed      2013-14</t>
  </si>
  <si>
    <t>comments</t>
  </si>
  <si>
    <t>INCOME</t>
  </si>
  <si>
    <t>Dues</t>
  </si>
  <si>
    <t>Interest</t>
  </si>
  <si>
    <t xml:space="preserve"> Total INCOME</t>
  </si>
  <si>
    <t>DUES – OUTGOING</t>
  </si>
  <si>
    <t>CUPE BC</t>
  </si>
  <si>
    <t>CUPE National</t>
  </si>
  <si>
    <t>Victoria Labour Council</t>
  </si>
  <si>
    <t>DUES – Sub Total</t>
  </si>
  <si>
    <t>PERSONNEL</t>
  </si>
  <si>
    <t>Late Remittance Penalties</t>
  </si>
  <si>
    <t>Worksafe BC premiums (WCB)</t>
  </si>
  <si>
    <t>PERSONNEL -Staff</t>
  </si>
  <si>
    <t>Bus Pass</t>
  </si>
  <si>
    <t>Conferences</t>
  </si>
  <si>
    <t>Health Benefits</t>
  </si>
  <si>
    <t>Professional Development</t>
  </si>
  <si>
    <t>RRSP Matching Funds</t>
  </si>
  <si>
    <t>Staff Wages (Gross)</t>
  </si>
  <si>
    <t>PERSONNEL – Sub Total</t>
  </si>
  <si>
    <t>BANKING</t>
  </si>
  <si>
    <t>Bank Charges</t>
  </si>
  <si>
    <t>Credit Card Fees</t>
  </si>
  <si>
    <t>BANKING Sub Total</t>
  </si>
  <si>
    <t>OFFICE</t>
  </si>
  <si>
    <t>Cell Phones</t>
  </si>
  <si>
    <t>Office Phones</t>
  </si>
  <si>
    <t>Office Supplies</t>
  </si>
  <si>
    <t>Postage</t>
  </si>
  <si>
    <t>OFFICE Sub Total</t>
  </si>
  <si>
    <t>UNION BUSINESS</t>
  </si>
  <si>
    <t>Donations</t>
  </si>
  <si>
    <t>Education</t>
  </si>
  <si>
    <t>Hospitality &amp; Events</t>
  </si>
  <si>
    <t>Political Action &amp; Outreach</t>
  </si>
  <si>
    <t>Stewards' Council</t>
  </si>
  <si>
    <t>UNION BUS. Sub Total</t>
  </si>
  <si>
    <t>PAYMENTS TO NON-STAFF</t>
  </si>
  <si>
    <t>Honoraria</t>
  </si>
  <si>
    <t>Release time</t>
  </si>
  <si>
    <t>NON STAFF Sub Total</t>
  </si>
  <si>
    <t>INCOME minus EXPENSES</t>
  </si>
  <si>
    <t>Arbitration</t>
  </si>
  <si>
    <t>Bargaining</t>
  </si>
  <si>
    <t>Strike Committee</t>
  </si>
  <si>
    <t>Contract Printing</t>
  </si>
  <si>
    <t>DEFENSE EXPENSES Sub Total</t>
  </si>
  <si>
    <r>
      <t xml:space="preserve">Communications </t>
    </r>
    <r>
      <rPr>
        <sz val="9"/>
        <color indexed="8"/>
        <rFont val="Arial1"/>
      </rPr>
      <t>Campaign Cost Share</t>
    </r>
  </si>
  <si>
    <t>Conventions</t>
  </si>
  <si>
    <t>Membership Meetings</t>
  </si>
  <si>
    <t>CUPE 4163 Defense Fund Expenses</t>
  </si>
  <si>
    <t>Labour Relations Resources</t>
  </si>
  <si>
    <t>UCBC</t>
  </si>
  <si>
    <t>all expenses are contractual obligation</t>
  </si>
  <si>
    <t>based on # of members</t>
  </si>
  <si>
    <t>Set % of members' dues</t>
  </si>
  <si>
    <t>no fee credit card</t>
  </si>
  <si>
    <t>TOTAL EXPENSES</t>
  </si>
  <si>
    <t>OVER</t>
  </si>
  <si>
    <t>BUDGET ITEMS</t>
  </si>
  <si>
    <t>Regular chequing</t>
  </si>
  <si>
    <t>Regular Equity</t>
  </si>
  <si>
    <t>Defense fund chequing</t>
  </si>
  <si>
    <t>Defense fund equity</t>
  </si>
  <si>
    <t>Defense fund long term #12</t>
  </si>
  <si>
    <t>Defense fund long term #14</t>
  </si>
  <si>
    <t>Defense fund long term #15</t>
  </si>
  <si>
    <t>Proposed 2020-21</t>
  </si>
  <si>
    <t>CUPE 4163 2019-2020 BUDGET REPORT &amp; PROPOSED 2020-2021 BUDGET</t>
  </si>
  <si>
    <t>Total in bank September 30, 2020</t>
  </si>
  <si>
    <t>Advertising &amp; Communications</t>
  </si>
  <si>
    <t>EI &amp; CPP Employer Contributions</t>
  </si>
  <si>
    <t xml:space="preserve">Set % of members' dues </t>
  </si>
  <si>
    <t>Post Secondary sector cost share</t>
  </si>
  <si>
    <t>2% wage increase partially covers C2 job losses</t>
  </si>
  <si>
    <t>LR caselaw database subscription</t>
  </si>
  <si>
    <t>2021 - software, printer; 2020 -some costs to be reimbursed by CUPE BC Pandemic Fund</t>
  </si>
  <si>
    <t>UVic pays 1/2 of Prez release; *1/2 of last fiscal's prez pay paid this fiscal</t>
  </si>
  <si>
    <t xml:space="preserve"> Executive Honoraria</t>
  </si>
  <si>
    <t>Paid Executive wages</t>
  </si>
  <si>
    <t xml:space="preserve">Paid Executive - Employer EI &amp; CPP </t>
  </si>
  <si>
    <r>
      <t xml:space="preserve"> </t>
    </r>
    <r>
      <rPr>
        <sz val="10"/>
        <color rgb="FF000000"/>
        <rFont val="Arial"/>
        <family val="2"/>
      </rPr>
      <t>Technology Resources</t>
    </r>
  </si>
  <si>
    <t>CUPE 4163 2020-2021 BUDGET UPDATE</t>
  </si>
  <si>
    <t>ACTUAL March 24, 2021</t>
  </si>
  <si>
    <t>ACTUAL March 24</t>
  </si>
  <si>
    <t>Actual       March 24</t>
  </si>
  <si>
    <t>due to reimbursement from CUPE BC</t>
  </si>
  <si>
    <t>door prizes</t>
  </si>
  <si>
    <t>trustee lunch; C 2 ELC mtg door prize</t>
  </si>
  <si>
    <t xml:space="preserve">legal opinion </t>
  </si>
  <si>
    <t xml:space="preserve">Mobilization </t>
  </si>
  <si>
    <t>Zoom &amp; Lime Survey subs</t>
  </si>
  <si>
    <t>Treasurer</t>
  </si>
  <si>
    <t xml:space="preserve"> c</t>
  </si>
  <si>
    <t>regular chequing</t>
  </si>
  <si>
    <t>regular equity</t>
  </si>
  <si>
    <t>defense chequing</t>
  </si>
  <si>
    <t>defense equity</t>
  </si>
  <si>
    <t>long term #10</t>
  </si>
  <si>
    <t>long term #11</t>
  </si>
  <si>
    <t>long term #13</t>
  </si>
  <si>
    <t>Total in Bank:</t>
  </si>
  <si>
    <t>Bank Accounts as of March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</si>
</sst>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1009]#,##0.00;[Red]\-[$$-1009]#,##0.00"/>
    <numFmt numFmtId="165" formatCode="[$$]#,##0.00\ ;[$$]\(#,##0.00\);[$$]\-00\ ;@\ "/>
    <numFmt numFmtId="166" formatCode="[$$-1009]#,##0.00;[Red][$$-1009]#,##0.00"/>
    <numFmt numFmtId="167" formatCode="#,###.00"/>
    <numFmt numFmtId="168" formatCode="#,##0.00\ ;&quot; (&quot;#,##0.00\);&quot; -&quot;#\ ;@\ "/>
  </numFmts>
  <fonts count="50">
    <font>
      <sz val="11"/>
      <color indexed="8"/>
      <name val="Arial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.5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0.5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1"/>
    </font>
    <font>
      <b/>
      <sz val="12"/>
      <color indexed="8"/>
      <name val="Arial"/>
      <family val="2"/>
    </font>
    <font>
      <b/>
      <sz val="11"/>
      <color indexed="8"/>
      <name val="Arial1"/>
    </font>
    <font>
      <sz val="11"/>
      <color indexed="8"/>
      <name val="Arial1"/>
    </font>
    <font>
      <b/>
      <sz val="10.5"/>
      <color indexed="9"/>
      <name val="Arial"/>
      <family val="2"/>
    </font>
    <font>
      <i/>
      <sz val="8"/>
      <color indexed="8"/>
      <name val="Arial Narrow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rgb="FF000000"/>
      <name val="Arial"/>
      <family val="2"/>
    </font>
    <font>
      <b/>
      <sz val="12"/>
      <color theme="0"/>
      <name val="Arial"/>
      <family val="2"/>
    </font>
    <font>
      <b/>
      <i/>
      <sz val="10.5"/>
      <color theme="0"/>
      <name val="Arial"/>
      <family val="2"/>
    </font>
    <font>
      <b/>
      <i/>
      <sz val="10"/>
      <color theme="0"/>
      <name val="Arial"/>
      <family val="2"/>
    </font>
    <font>
      <i/>
      <sz val="8"/>
      <color rgb="FF000000"/>
      <name val="Arial Narrow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</fills>
  <borders count="3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6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2" borderId="0" applyBorder="0" applyProtection="0"/>
    <xf numFmtId="0" fontId="1" fillId="5" borderId="0" applyBorder="0" applyProtection="0"/>
    <xf numFmtId="0" fontId="1" fillId="3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6" borderId="0" applyBorder="0" applyProtection="0"/>
    <xf numFmtId="0" fontId="1" fillId="9" borderId="0" applyBorder="0" applyProtection="0"/>
    <xf numFmtId="0" fontId="1" fillId="3" borderId="0" applyBorder="0" applyProtection="0"/>
    <xf numFmtId="0" fontId="2" fillId="10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11" borderId="0" applyBorder="0" applyProtection="0"/>
    <xf numFmtId="0" fontId="2" fillId="10" borderId="0" applyBorder="0" applyProtection="0"/>
    <xf numFmtId="0" fontId="2" fillId="3" borderId="0" applyBorder="0" applyProtection="0"/>
    <xf numFmtId="0" fontId="2" fillId="10" borderId="0" applyBorder="0" applyProtection="0"/>
    <xf numFmtId="0" fontId="2" fillId="12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0" borderId="0" applyBorder="0" applyProtection="0"/>
    <xf numFmtId="0" fontId="2" fillId="15" borderId="0" applyBorder="0" applyProtection="0"/>
    <xf numFmtId="0" fontId="3" fillId="16" borderId="0" applyBorder="0" applyProtection="0"/>
    <xf numFmtId="0" fontId="4" fillId="2" borderId="1" applyProtection="0"/>
    <xf numFmtId="0" fontId="5" fillId="11" borderId="2" applyProtection="0"/>
    <xf numFmtId="168" fontId="6" fillId="0" borderId="0" applyBorder="0" applyProtection="0"/>
    <xf numFmtId="165" fontId="38" fillId="0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17" borderId="0" applyBorder="0" applyProtection="0"/>
    <xf numFmtId="0" fontId="9" fillId="0" borderId="3" applyProtection="0"/>
    <xf numFmtId="0" fontId="10" fillId="0" borderId="4" applyProtection="0"/>
    <xf numFmtId="0" fontId="11" fillId="0" borderId="3" applyProtection="0"/>
    <xf numFmtId="0" fontId="11" fillId="0" borderId="0" applyBorder="0" applyProtection="0"/>
    <xf numFmtId="0" fontId="12" fillId="3" borderId="1" applyProtection="0"/>
    <xf numFmtId="0" fontId="13" fillId="0" borderId="5" applyProtection="0"/>
    <xf numFmtId="0" fontId="14" fillId="8" borderId="0" applyBorder="0" applyProtection="0"/>
    <xf numFmtId="0" fontId="42" fillId="0" borderId="0"/>
    <xf numFmtId="0" fontId="38" fillId="4" borderId="6" applyProtection="0"/>
    <xf numFmtId="0" fontId="15" fillId="2" borderId="7" applyProtection="0"/>
    <xf numFmtId="0" fontId="16" fillId="0" borderId="0" applyBorder="0" applyProtection="0"/>
    <xf numFmtId="0" fontId="17" fillId="0" borderId="8" applyProtection="0"/>
    <xf numFmtId="0" fontId="18" fillId="0" borderId="0" applyBorder="0" applyProtection="0"/>
  </cellStyleXfs>
  <cellXfs count="143">
    <xf numFmtId="0" fontId="0" fillId="0" borderId="0" xfId="0"/>
    <xf numFmtId="0" fontId="19" fillId="0" borderId="9" xfId="0" applyNumberFormat="1" applyFont="1" applyBorder="1"/>
    <xf numFmtId="0" fontId="20" fillId="0" borderId="9" xfId="0" applyNumberFormat="1" applyFont="1" applyBorder="1"/>
    <xf numFmtId="0" fontId="21" fillId="0" borderId="9" xfId="0" applyNumberFormat="1" applyFont="1" applyBorder="1" applyAlignment="1">
      <alignment horizontal="center"/>
    </xf>
    <xf numFmtId="0" fontId="22" fillId="0" borderId="9" xfId="0" applyNumberFormat="1" applyFont="1" applyBorder="1"/>
    <xf numFmtId="164" fontId="23" fillId="0" borderId="9" xfId="0" applyNumberFormat="1" applyFont="1" applyBorder="1"/>
    <xf numFmtId="0" fontId="23" fillId="0" borderId="9" xfId="0" applyNumberFormat="1" applyFont="1" applyBorder="1"/>
    <xf numFmtId="4" fontId="22" fillId="0" borderId="9" xfId="0" applyNumberFormat="1" applyFont="1" applyBorder="1"/>
    <xf numFmtId="4" fontId="20" fillId="2" borderId="9" xfId="0" applyNumberFormat="1" applyFont="1" applyFill="1" applyBorder="1"/>
    <xf numFmtId="0" fontId="27" fillId="0" borderId="9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left"/>
    </xf>
    <xf numFmtId="4" fontId="32" fillId="0" borderId="9" xfId="0" applyNumberFormat="1" applyFont="1" applyBorder="1"/>
    <xf numFmtId="4" fontId="20" fillId="0" borderId="9" xfId="0" applyNumberFormat="1" applyFont="1" applyBorder="1"/>
    <xf numFmtId="4" fontId="33" fillId="0" borderId="9" xfId="0" applyNumberFormat="1" applyFont="1" applyBorder="1"/>
    <xf numFmtId="166" fontId="22" fillId="0" borderId="9" xfId="0" applyNumberFormat="1" applyFont="1" applyBorder="1"/>
    <xf numFmtId="0" fontId="25" fillId="0" borderId="9" xfId="0" applyNumberFormat="1" applyFont="1" applyBorder="1" applyAlignment="1">
      <alignment horizontal="center"/>
    </xf>
    <xf numFmtId="4" fontId="20" fillId="0" borderId="9" xfId="0" applyNumberFormat="1" applyFont="1" applyFill="1" applyBorder="1"/>
    <xf numFmtId="0" fontId="25" fillId="0" borderId="9" xfId="0" applyNumberFormat="1" applyFont="1" applyBorder="1"/>
    <xf numFmtId="164" fontId="19" fillId="0" borderId="9" xfId="0" applyNumberFormat="1" applyFont="1" applyBorder="1"/>
    <xf numFmtId="0" fontId="33" fillId="0" borderId="9" xfId="0" applyNumberFormat="1" applyFont="1" applyBorder="1"/>
    <xf numFmtId="0" fontId="21" fillId="6" borderId="9" xfId="0" applyNumberFormat="1" applyFont="1" applyFill="1" applyBorder="1" applyAlignment="1">
      <alignment horizontal="center"/>
    </xf>
    <xf numFmtId="0" fontId="34" fillId="6" borderId="9" xfId="0" applyNumberFormat="1" applyFont="1" applyFill="1" applyBorder="1" applyAlignment="1">
      <alignment horizontal="center"/>
    </xf>
    <xf numFmtId="4" fontId="20" fillId="2" borderId="10" xfId="0" applyNumberFormat="1" applyFont="1" applyFill="1" applyBorder="1"/>
    <xf numFmtId="4" fontId="20" fillId="0" borderId="10" xfId="0" applyNumberFormat="1" applyFont="1" applyBorder="1"/>
    <xf numFmtId="168" fontId="26" fillId="20" borderId="11" xfId="0" applyNumberFormat="1" applyFont="1" applyFill="1" applyBorder="1"/>
    <xf numFmtId="4" fontId="20" fillId="0" borderId="10" xfId="29" applyNumberFormat="1" applyFont="1" applyBorder="1" applyProtection="1"/>
    <xf numFmtId="39" fontId="43" fillId="0" borderId="12" xfId="40" applyNumberFormat="1" applyFont="1" applyBorder="1"/>
    <xf numFmtId="0" fontId="27" fillId="0" borderId="10" xfId="0" applyNumberFormat="1" applyFont="1" applyBorder="1" applyAlignment="1">
      <alignment horizontal="center"/>
    </xf>
    <xf numFmtId="0" fontId="21" fillId="6" borderId="10" xfId="0" applyNumberFormat="1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7" fillId="6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4" fillId="18" borderId="10" xfId="0" applyNumberFormat="1" applyFont="1" applyFill="1" applyBorder="1" applyAlignment="1">
      <alignment horizontal="center"/>
    </xf>
    <xf numFmtId="0" fontId="34" fillId="6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wrapText="1"/>
    </xf>
    <xf numFmtId="0" fontId="25" fillId="0" borderId="13" xfId="0" applyNumberFormat="1" applyFont="1" applyBorder="1" applyAlignment="1">
      <alignment horizontal="center"/>
    </xf>
    <xf numFmtId="4" fontId="20" fillId="0" borderId="13" xfId="0" applyNumberFormat="1" applyFont="1" applyBorder="1"/>
    <xf numFmtId="4" fontId="20" fillId="2" borderId="13" xfId="0" applyNumberFormat="1" applyFont="1" applyFill="1" applyBorder="1"/>
    <xf numFmtId="0" fontId="28" fillId="19" borderId="11" xfId="0" applyNumberFormat="1" applyFont="1" applyFill="1" applyBorder="1" applyAlignment="1">
      <alignment horizontal="right"/>
    </xf>
    <xf numFmtId="4" fontId="30" fillId="19" borderId="11" xfId="0" applyNumberFormat="1" applyFont="1" applyFill="1" applyBorder="1" applyAlignment="1">
      <alignment horizontal="right"/>
    </xf>
    <xf numFmtId="4" fontId="29" fillId="19" borderId="11" xfId="0" applyNumberFormat="1" applyFont="1" applyFill="1" applyBorder="1" applyAlignment="1">
      <alignment horizontal="right"/>
    </xf>
    <xf numFmtId="0" fontId="19" fillId="0" borderId="14" xfId="0" applyNumberFormat="1" applyFont="1" applyBorder="1"/>
    <xf numFmtId="39" fontId="43" fillId="0" borderId="14" xfId="40" applyNumberFormat="1" applyFont="1" applyBorder="1"/>
    <xf numFmtId="4" fontId="20" fillId="2" borderId="14" xfId="0" applyNumberFormat="1" applyFont="1" applyFill="1" applyBorder="1"/>
    <xf numFmtId="4" fontId="20" fillId="0" borderId="14" xfId="0" applyNumberFormat="1" applyFont="1" applyBorder="1"/>
    <xf numFmtId="0" fontId="19" fillId="0" borderId="14" xfId="0" applyNumberFormat="1" applyFont="1" applyBorder="1" applyAlignment="1">
      <alignment horizontal="left"/>
    </xf>
    <xf numFmtId="0" fontId="19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4" fontId="26" fillId="20" borderId="14" xfId="0" applyNumberFormat="1" applyFont="1" applyFill="1" applyBorder="1"/>
    <xf numFmtId="4" fontId="23" fillId="0" borderId="14" xfId="0" applyNumberFormat="1" applyFont="1" applyFill="1" applyBorder="1"/>
    <xf numFmtId="4" fontId="23" fillId="0" borderId="14" xfId="0" applyNumberFormat="1" applyFont="1" applyBorder="1"/>
    <xf numFmtId="0" fontId="19" fillId="0" borderId="14" xfId="0" applyNumberFormat="1" applyFont="1" applyFill="1" applyBorder="1"/>
    <xf numFmtId="0" fontId="19" fillId="2" borderId="14" xfId="0" applyNumberFormat="1" applyFont="1" applyFill="1" applyBorder="1"/>
    <xf numFmtId="4" fontId="20" fillId="21" borderId="14" xfId="0" applyNumberFormat="1" applyFont="1" applyFill="1" applyBorder="1"/>
    <xf numFmtId="2" fontId="20" fillId="0" borderId="14" xfId="0" applyNumberFormat="1" applyFont="1" applyBorder="1"/>
    <xf numFmtId="0" fontId="20" fillId="0" borderId="14" xfId="0" applyNumberFormat="1" applyFont="1" applyBorder="1"/>
    <xf numFmtId="4" fontId="20" fillId="19" borderId="14" xfId="0" applyNumberFormat="1" applyFont="1" applyFill="1" applyBorder="1"/>
    <xf numFmtId="4" fontId="25" fillId="0" borderId="14" xfId="0" applyNumberFormat="1" applyFont="1" applyFill="1" applyBorder="1" applyAlignment="1">
      <alignment horizontal="right"/>
    </xf>
    <xf numFmtId="0" fontId="19" fillId="2" borderId="14" xfId="0" applyNumberFormat="1" applyFont="1" applyFill="1" applyBorder="1" applyAlignment="1">
      <alignment horizontal="left" wrapText="1"/>
    </xf>
    <xf numFmtId="167" fontId="20" fillId="0" borderId="14" xfId="29" applyNumberFormat="1" applyFont="1" applyFill="1" applyBorder="1" applyAlignment="1" applyProtection="1">
      <alignment horizontal="right" wrapText="1"/>
    </xf>
    <xf numFmtId="0" fontId="22" fillId="0" borderId="14" xfId="0" applyNumberFormat="1" applyFont="1" applyBorder="1"/>
    <xf numFmtId="0" fontId="19" fillId="2" borderId="15" xfId="0" applyNumberFormat="1" applyFont="1" applyFill="1" applyBorder="1" applyAlignment="1">
      <alignment horizontal="left"/>
    </xf>
    <xf numFmtId="0" fontId="19" fillId="0" borderId="15" xfId="0" applyNumberFormat="1" applyFont="1" applyBorder="1" applyAlignment="1">
      <alignment horizontal="left"/>
    </xf>
    <xf numFmtId="168" fontId="26" fillId="20" borderId="14" xfId="0" applyNumberFormat="1" applyFont="1" applyFill="1" applyBorder="1"/>
    <xf numFmtId="4" fontId="26" fillId="0" borderId="14" xfId="0" applyNumberFormat="1" applyFont="1" applyBorder="1"/>
    <xf numFmtId="0" fontId="25" fillId="6" borderId="15" xfId="0" applyNumberFormat="1" applyFont="1" applyFill="1" applyBorder="1" applyAlignment="1">
      <alignment horizontal="right"/>
    </xf>
    <xf numFmtId="4" fontId="26" fillId="6" borderId="10" xfId="0" applyNumberFormat="1" applyFont="1" applyFill="1" applyBorder="1"/>
    <xf numFmtId="0" fontId="25" fillId="19" borderId="9" xfId="0" applyNumberFormat="1" applyFont="1" applyFill="1" applyBorder="1" applyAlignment="1">
      <alignment horizontal="right"/>
    </xf>
    <xf numFmtId="4" fontId="26" fillId="19" borderId="9" xfId="0" applyNumberFormat="1" applyFont="1" applyFill="1" applyBorder="1"/>
    <xf numFmtId="4" fontId="6" fillId="0" borderId="9" xfId="28" applyNumberFormat="1" applyFont="1" applyBorder="1"/>
    <xf numFmtId="0" fontId="25" fillId="19" borderId="14" xfId="0" applyNumberFormat="1" applyFont="1" applyFill="1" applyBorder="1" applyAlignment="1">
      <alignment horizontal="right"/>
    </xf>
    <xf numFmtId="4" fontId="31" fillId="19" borderId="14" xfId="0" applyNumberFormat="1" applyFont="1" applyFill="1" applyBorder="1"/>
    <xf numFmtId="4" fontId="26" fillId="19" borderId="14" xfId="0" applyNumberFormat="1" applyFont="1" applyFill="1" applyBorder="1"/>
    <xf numFmtId="0" fontId="19" fillId="0" borderId="14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/>
    <xf numFmtId="0" fontId="29" fillId="0" borderId="17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2" fontId="20" fillId="0" borderId="9" xfId="0" applyNumberFormat="1" applyFont="1" applyBorder="1"/>
    <xf numFmtId="39" fontId="43" fillId="21" borderId="14" xfId="40" applyNumberFormat="1" applyFont="1" applyFill="1" applyBorder="1"/>
    <xf numFmtId="2" fontId="23" fillId="0" borderId="9" xfId="0" applyNumberFormat="1" applyFont="1" applyBorder="1"/>
    <xf numFmtId="0" fontId="40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25" fillId="22" borderId="14" xfId="0" applyNumberFormat="1" applyFont="1" applyFill="1" applyBorder="1" applyAlignment="1">
      <alignment horizontal="right"/>
    </xf>
    <xf numFmtId="4" fontId="26" fillId="22" borderId="14" xfId="0" applyNumberFormat="1" applyFont="1" applyFill="1" applyBorder="1"/>
    <xf numFmtId="4" fontId="22" fillId="21" borderId="9" xfId="0" applyNumberFormat="1" applyFont="1" applyFill="1" applyBorder="1"/>
    <xf numFmtId="164" fontId="23" fillId="21" borderId="9" xfId="0" applyNumberFormat="1" applyFont="1" applyFill="1" applyBorder="1"/>
    <xf numFmtId="0" fontId="23" fillId="21" borderId="9" xfId="0" applyNumberFormat="1" applyFont="1" applyFill="1" applyBorder="1"/>
    <xf numFmtId="0" fontId="27" fillId="23" borderId="10" xfId="0" applyNumberFormat="1" applyFont="1" applyFill="1" applyBorder="1" applyAlignment="1">
      <alignment horizontal="center"/>
    </xf>
    <xf numFmtId="0" fontId="22" fillId="0" borderId="10" xfId="0" applyNumberFormat="1" applyFont="1" applyBorder="1"/>
    <xf numFmtId="0" fontId="34" fillId="0" borderId="9" xfId="0" applyNumberFormat="1" applyFont="1" applyBorder="1" applyAlignment="1">
      <alignment horizontal="right"/>
    </xf>
    <xf numFmtId="165" fontId="38" fillId="0" borderId="9" xfId="29" applyBorder="1"/>
    <xf numFmtId="165" fontId="37" fillId="0" borderId="9" xfId="29" applyFont="1" applyBorder="1"/>
    <xf numFmtId="0" fontId="27" fillId="0" borderId="10" xfId="0" applyNumberFormat="1" applyFont="1" applyBorder="1" applyAlignment="1">
      <alignment horizontal="center" wrapText="1"/>
    </xf>
    <xf numFmtId="0" fontId="31" fillId="19" borderId="14" xfId="0" applyNumberFormat="1" applyFont="1" applyFill="1" applyBorder="1" applyAlignment="1">
      <alignment horizontal="center"/>
    </xf>
    <xf numFmtId="4" fontId="36" fillId="11" borderId="14" xfId="0" applyNumberFormat="1" applyFont="1" applyFill="1" applyBorder="1"/>
    <xf numFmtId="0" fontId="40" fillId="0" borderId="10" xfId="0" applyNumberFormat="1" applyFont="1" applyBorder="1" applyAlignment="1">
      <alignment horizontal="left" wrapText="1"/>
    </xf>
    <xf numFmtId="0" fontId="19" fillId="0" borderId="14" xfId="0" applyNumberFormat="1" applyFont="1" applyFill="1" applyBorder="1" applyAlignment="1">
      <alignment horizontal="left" vertical="center"/>
    </xf>
    <xf numFmtId="4" fontId="20" fillId="0" borderId="14" xfId="0" applyNumberFormat="1" applyFont="1" applyBorder="1" applyAlignment="1">
      <alignment vertical="center"/>
    </xf>
    <xf numFmtId="4" fontId="20" fillId="2" borderId="14" xfId="0" applyNumberFormat="1" applyFont="1" applyFill="1" applyBorder="1" applyAlignment="1">
      <alignment vertical="center"/>
    </xf>
    <xf numFmtId="39" fontId="43" fillId="0" borderId="14" xfId="40" applyNumberFormat="1" applyFont="1" applyBorder="1" applyAlignment="1">
      <alignment vertical="center"/>
    </xf>
    <xf numFmtId="0" fontId="46" fillId="18" borderId="22" xfId="0" applyNumberFormat="1" applyFont="1" applyFill="1" applyBorder="1" applyAlignment="1">
      <alignment horizontal="center"/>
    </xf>
    <xf numFmtId="0" fontId="45" fillId="18" borderId="24" xfId="0" applyNumberFormat="1" applyFont="1" applyFill="1" applyBorder="1" applyAlignment="1">
      <alignment horizontal="center" wrapText="1"/>
    </xf>
    <xf numFmtId="0" fontId="45" fillId="18" borderId="23" xfId="0" applyNumberFormat="1" applyFont="1" applyFill="1" applyBorder="1" applyAlignment="1">
      <alignment horizontal="center" wrapText="1"/>
    </xf>
    <xf numFmtId="0" fontId="45" fillId="18" borderId="25" xfId="0" applyNumberFormat="1" applyFont="1" applyFill="1" applyBorder="1" applyAlignment="1">
      <alignment horizontal="center" wrapText="1"/>
    </xf>
    <xf numFmtId="0" fontId="44" fillId="18" borderId="21" xfId="0" applyNumberFormat="1" applyFont="1" applyFill="1" applyBorder="1" applyAlignment="1">
      <alignment horizontal="center" vertical="center"/>
    </xf>
    <xf numFmtId="4" fontId="22" fillId="21" borderId="10" xfId="0" applyNumberFormat="1" applyFont="1" applyFill="1" applyBorder="1"/>
    <xf numFmtId="0" fontId="39" fillId="18" borderId="23" xfId="0" applyNumberFormat="1" applyFont="1" applyFill="1" applyBorder="1" applyAlignment="1">
      <alignment horizontal="center" wrapText="1"/>
    </xf>
    <xf numFmtId="0" fontId="39" fillId="18" borderId="24" xfId="0" applyNumberFormat="1" applyFont="1" applyFill="1" applyBorder="1" applyAlignment="1">
      <alignment horizontal="center" wrapText="1"/>
    </xf>
    <xf numFmtId="0" fontId="39" fillId="18" borderId="25" xfId="0" applyNumberFormat="1" applyFont="1" applyFill="1" applyBorder="1" applyAlignment="1">
      <alignment horizontal="center" wrapText="1"/>
    </xf>
    <xf numFmtId="0" fontId="32" fillId="0" borderId="10" xfId="0" applyNumberFormat="1" applyFont="1" applyBorder="1"/>
    <xf numFmtId="0" fontId="48" fillId="0" borderId="9" xfId="0" applyNumberFormat="1" applyFont="1" applyFill="1" applyBorder="1" applyAlignment="1">
      <alignment wrapText="1"/>
    </xf>
    <xf numFmtId="0" fontId="19" fillId="0" borderId="14" xfId="0" applyNumberFormat="1" applyFont="1" applyBorder="1" applyAlignment="1">
      <alignment wrapText="1"/>
    </xf>
    <xf numFmtId="0" fontId="47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vertical="center"/>
    </xf>
    <xf numFmtId="0" fontId="19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164" fontId="23" fillId="0" borderId="9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36" fillId="6" borderId="28" xfId="0" applyNumberFormat="1" applyFont="1" applyFill="1" applyBorder="1" applyAlignment="1">
      <alignment horizontal="center" vertical="center" wrapText="1"/>
    </xf>
    <xf numFmtId="0" fontId="36" fillId="6" borderId="0" xfId="0" applyNumberFormat="1" applyFont="1" applyFill="1" applyBorder="1" applyAlignment="1">
      <alignment horizontal="center" vertical="center" wrapText="1"/>
    </xf>
    <xf numFmtId="0" fontId="36" fillId="6" borderId="29" xfId="0" applyNumberFormat="1" applyFont="1" applyFill="1" applyBorder="1" applyAlignment="1">
      <alignment horizontal="center" vertical="center" wrapText="1"/>
    </xf>
    <xf numFmtId="0" fontId="41" fillId="20" borderId="20" xfId="0" applyNumberFormat="1" applyFont="1" applyFill="1" applyBorder="1" applyAlignment="1">
      <alignment horizontal="center" vertical="center"/>
    </xf>
    <xf numFmtId="0" fontId="41" fillId="20" borderId="27" xfId="0" applyNumberFormat="1" applyFont="1" applyFill="1" applyBorder="1" applyAlignment="1">
      <alignment horizontal="center" vertical="center"/>
    </xf>
    <xf numFmtId="0" fontId="41" fillId="20" borderId="26" xfId="0" applyNumberFormat="1" applyFont="1" applyFill="1" applyBorder="1" applyAlignment="1">
      <alignment horizontal="center" vertical="center"/>
    </xf>
    <xf numFmtId="0" fontId="31" fillId="20" borderId="15" xfId="0" applyNumberFormat="1" applyFont="1" applyFill="1" applyBorder="1" applyAlignment="1">
      <alignment horizontal="center"/>
    </xf>
    <xf numFmtId="0" fontId="31" fillId="20" borderId="19" xfId="0" applyNumberFormat="1" applyFont="1" applyFill="1" applyBorder="1" applyAlignment="1">
      <alignment horizontal="center"/>
    </xf>
    <xf numFmtId="0" fontId="31" fillId="20" borderId="10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vertical="center"/>
    </xf>
    <xf numFmtId="0" fontId="20" fillId="0" borderId="19" xfId="0" applyNumberFormat="1" applyFont="1" applyBorder="1"/>
    <xf numFmtId="0" fontId="23" fillId="0" borderId="19" xfId="0" applyNumberFormat="1" applyFont="1" applyBorder="1"/>
    <xf numFmtId="0" fontId="23" fillId="0" borderId="10" xfId="0" applyNumberFormat="1" applyFont="1" applyBorder="1"/>
    <xf numFmtId="0" fontId="0" fillId="0" borderId="0" xfId="0" applyAlignment="1">
      <alignment horizontal="right" vertical="center" wrapText="1"/>
    </xf>
    <xf numFmtId="4" fontId="26" fillId="0" borderId="19" xfId="0" applyNumberFormat="1" applyFont="1" applyBorder="1"/>
    <xf numFmtId="0" fontId="37" fillId="0" borderId="0" xfId="0" applyFont="1" applyAlignment="1">
      <alignment horizontal="righ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cel Built-in Normal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5"/>
  <sheetViews>
    <sheetView tabSelected="1" view="pageLayout" topLeftCell="B1" zoomScaleNormal="170" workbookViewId="0">
      <selection activeCell="F2" sqref="F1:F1048576"/>
    </sheetView>
  </sheetViews>
  <sheetFormatPr defaultColWidth="0" defaultRowHeight="14.4" zeroHeight="1"/>
  <cols>
    <col min="1" max="1" width="29.59765625" style="1" customWidth="1"/>
    <col min="2" max="2" width="11.296875" style="2" customWidth="1"/>
    <col min="3" max="3" width="12" style="19" customWidth="1"/>
    <col min="4" max="4" width="0" style="2" hidden="1"/>
    <col min="5" max="5" width="25.8984375" style="2" customWidth="1"/>
    <col min="6" max="6" width="27" style="3" hidden="1" customWidth="1"/>
    <col min="7" max="7" width="0" style="4" hidden="1" customWidth="1"/>
    <col min="8" max="8" width="0" style="5" hidden="1" customWidth="1"/>
    <col min="9" max="16384" width="0" style="6" hidden="1"/>
  </cols>
  <sheetData>
    <row r="1" spans="1:8" ht="24.75" customHeight="1">
      <c r="A1" s="130" t="s">
        <v>84</v>
      </c>
      <c r="B1" s="130"/>
      <c r="C1" s="130"/>
      <c r="D1" s="130"/>
      <c r="E1" s="130"/>
      <c r="F1" s="130"/>
      <c r="G1" s="92"/>
    </row>
    <row r="2" spans="1:8" ht="27.75" customHeight="1">
      <c r="A2" s="108" t="s">
        <v>61</v>
      </c>
      <c r="B2" s="107" t="s">
        <v>69</v>
      </c>
      <c r="C2" s="107" t="s">
        <v>85</v>
      </c>
      <c r="D2" s="105" t="s">
        <v>0</v>
      </c>
      <c r="E2" s="104" t="s">
        <v>1</v>
      </c>
      <c r="F2" s="75"/>
      <c r="G2" s="5"/>
      <c r="H2" s="6"/>
    </row>
    <row r="3" spans="1:8" ht="12.45" customHeight="1">
      <c r="A3" s="76" t="s">
        <v>2</v>
      </c>
      <c r="B3" s="77"/>
      <c r="C3" s="78"/>
      <c r="D3" s="79"/>
      <c r="E3" s="80"/>
      <c r="F3" s="7"/>
      <c r="G3" s="5"/>
      <c r="H3" s="6"/>
    </row>
    <row r="4" spans="1:8" ht="13.8">
      <c r="A4" s="62" t="s">
        <v>3</v>
      </c>
      <c r="B4" s="43">
        <v>400455.70740000001</v>
      </c>
      <c r="C4" s="43">
        <f>169054.79</f>
        <v>169054.79</v>
      </c>
      <c r="D4" s="22">
        <v>356696</v>
      </c>
      <c r="E4" s="84" t="s">
        <v>76</v>
      </c>
      <c r="F4" s="7"/>
      <c r="G4" s="5"/>
      <c r="H4" s="6"/>
    </row>
    <row r="5" spans="1:8" ht="13.8">
      <c r="A5" s="63" t="s">
        <v>4</v>
      </c>
      <c r="B5" s="43">
        <v>3980</v>
      </c>
      <c r="C5" s="43">
        <f>4415.52</f>
        <v>4415.5200000000004</v>
      </c>
      <c r="D5" s="23">
        <v>3508.73</v>
      </c>
      <c r="E5" s="84"/>
      <c r="F5" s="7"/>
      <c r="G5" s="5"/>
      <c r="H5" s="6"/>
    </row>
    <row r="6" spans="1:8" ht="13.8">
      <c r="A6" s="66" t="s">
        <v>5</v>
      </c>
      <c r="B6" s="64">
        <v>404435.70740000001</v>
      </c>
      <c r="C6" s="64">
        <f>SUM(C4:C5)</f>
        <v>173470.31</v>
      </c>
      <c r="D6" s="67">
        <f>SUM(D4:D5)</f>
        <v>360204.73</v>
      </c>
      <c r="E6" s="20"/>
      <c r="F6" s="7"/>
      <c r="G6" s="5"/>
      <c r="H6" s="6"/>
    </row>
    <row r="7" spans="1:8" s="125" customFormat="1" ht="13.8">
      <c r="A7" s="120" t="s">
        <v>6</v>
      </c>
      <c r="B7" s="121"/>
      <c r="C7" s="121"/>
      <c r="D7" s="122"/>
      <c r="E7" s="3"/>
      <c r="F7" s="123"/>
      <c r="G7" s="124"/>
    </row>
    <row r="8" spans="1:8" ht="13.8">
      <c r="A8" s="63" t="s">
        <v>7</v>
      </c>
      <c r="B8" s="12">
        <v>28031.899518000002</v>
      </c>
      <c r="C8" s="43">
        <f>10661.41</f>
        <v>10661.41</v>
      </c>
      <c r="D8" s="25">
        <f>(D4/0.02)*0.0014</f>
        <v>24968.720000000001</v>
      </c>
      <c r="E8" s="84" t="s">
        <v>57</v>
      </c>
      <c r="F8" s="7"/>
      <c r="G8" s="5"/>
      <c r="H8" s="6"/>
    </row>
    <row r="9" spans="1:8" ht="13.8">
      <c r="A9" s="63" t="s">
        <v>8</v>
      </c>
      <c r="B9" s="12">
        <v>170193.67564500001</v>
      </c>
      <c r="C9" s="43">
        <f>47136.02</f>
        <v>47136.02</v>
      </c>
      <c r="D9" s="23">
        <f>(D4/0.02)*0.0085</f>
        <v>151595.80000000002</v>
      </c>
      <c r="E9" s="84" t="s">
        <v>74</v>
      </c>
      <c r="F9" s="14"/>
      <c r="G9" s="5"/>
      <c r="H9" s="6"/>
    </row>
    <row r="10" spans="1:8" ht="13.8">
      <c r="A10" s="63" t="s">
        <v>9</v>
      </c>
      <c r="B10" s="81">
        <v>1400</v>
      </c>
      <c r="C10" s="43">
        <f>261.86</f>
        <v>261.86</v>
      </c>
      <c r="D10" s="23">
        <v>1336.6</v>
      </c>
      <c r="E10" s="84" t="s">
        <v>56</v>
      </c>
      <c r="F10" s="7"/>
      <c r="G10" s="5"/>
      <c r="H10" s="6"/>
    </row>
    <row r="11" spans="1:8" ht="13.8">
      <c r="A11" s="68" t="s">
        <v>10</v>
      </c>
      <c r="B11" s="24">
        <v>199625.575163</v>
      </c>
      <c r="C11" s="24">
        <f>SUM(C8:C10)</f>
        <v>58059.289999999994</v>
      </c>
      <c r="D11" s="69">
        <f>SUM(D8:D10)</f>
        <v>177901.12000000002</v>
      </c>
      <c r="E11" s="20"/>
      <c r="F11" s="7"/>
      <c r="G11" s="5"/>
      <c r="H11" s="6"/>
    </row>
    <row r="12" spans="1:8" ht="13.8">
      <c r="A12" s="15" t="s">
        <v>11</v>
      </c>
      <c r="B12" s="16"/>
      <c r="C12" s="16"/>
      <c r="D12" s="16"/>
      <c r="E12" s="3"/>
      <c r="F12" s="7"/>
      <c r="G12" s="5"/>
      <c r="H12" s="6"/>
    </row>
    <row r="13" spans="1:8" ht="13.8">
      <c r="A13" s="10" t="s">
        <v>12</v>
      </c>
      <c r="B13" s="70">
        <v>0</v>
      </c>
      <c r="C13" s="8">
        <v>0</v>
      </c>
      <c r="D13" s="8">
        <v>0</v>
      </c>
      <c r="E13" s="3"/>
      <c r="F13" s="7"/>
      <c r="G13" s="5"/>
      <c r="H13" s="6"/>
    </row>
    <row r="14" spans="1:8" thickBot="1">
      <c r="A14" s="10" t="s">
        <v>13</v>
      </c>
      <c r="B14" s="12">
        <v>280</v>
      </c>
      <c r="C14" s="26">
        <v>0</v>
      </c>
      <c r="D14" s="8">
        <v>300</v>
      </c>
      <c r="E14" s="9"/>
      <c r="F14" s="7"/>
      <c r="G14" s="5"/>
      <c r="H14" s="6"/>
    </row>
    <row r="15" spans="1:8" ht="13.8">
      <c r="A15" s="36" t="s">
        <v>14</v>
      </c>
      <c r="B15" s="37"/>
      <c r="C15" s="37"/>
      <c r="D15" s="38"/>
      <c r="E15" s="84" t="s">
        <v>55</v>
      </c>
      <c r="F15" s="7"/>
      <c r="G15" s="5"/>
      <c r="H15" s="6"/>
    </row>
    <row r="16" spans="1:8" ht="13.8">
      <c r="A16" s="42" t="s">
        <v>15</v>
      </c>
      <c r="B16" s="45">
        <v>180</v>
      </c>
      <c r="C16" s="43"/>
      <c r="D16" s="44">
        <v>810</v>
      </c>
      <c r="F16" s="7"/>
      <c r="G16" s="5"/>
      <c r="H16" s="6"/>
    </row>
    <row r="17" spans="1:8" ht="13.8">
      <c r="A17" s="42" t="s">
        <v>27</v>
      </c>
      <c r="B17" s="43">
        <v>840</v>
      </c>
      <c r="C17" s="43">
        <v>180</v>
      </c>
      <c r="D17" s="48">
        <v>1440</v>
      </c>
      <c r="E17" s="84"/>
      <c r="F17" s="7"/>
      <c r="G17" s="5"/>
      <c r="H17" s="6"/>
    </row>
    <row r="18" spans="1:8" ht="13.8">
      <c r="A18" s="46" t="s">
        <v>73</v>
      </c>
      <c r="B18" s="45">
        <v>7507.2969119999998</v>
      </c>
      <c r="C18" s="45">
        <v>6518.19</v>
      </c>
      <c r="D18" s="44" t="e">
        <f>(D22+D27)*0.1</f>
        <v>#REF!</v>
      </c>
      <c r="E18" s="84"/>
      <c r="F18" s="7"/>
      <c r="G18" s="5"/>
      <c r="H18" s="6"/>
    </row>
    <row r="19" spans="1:8" ht="13.8">
      <c r="A19" s="47" t="s">
        <v>17</v>
      </c>
      <c r="B19" s="45">
        <v>9000</v>
      </c>
      <c r="C19" s="45">
        <f>2366.32</f>
        <v>2366.3200000000002</v>
      </c>
      <c r="D19" s="44">
        <v>7500</v>
      </c>
      <c r="E19" s="84"/>
      <c r="F19" s="7"/>
      <c r="G19" s="5"/>
      <c r="H19" s="6"/>
    </row>
    <row r="20" spans="1:8" ht="13.8">
      <c r="A20" s="46" t="s">
        <v>18</v>
      </c>
      <c r="B20" s="45">
        <v>2390</v>
      </c>
      <c r="C20" s="45">
        <f>500</f>
        <v>500</v>
      </c>
      <c r="D20" s="44">
        <v>3500</v>
      </c>
      <c r="E20" s="84" t="s">
        <v>95</v>
      </c>
      <c r="F20" s="7"/>
      <c r="G20" s="5"/>
      <c r="H20" s="6"/>
    </row>
    <row r="21" spans="1:8" ht="13.8">
      <c r="A21" s="47" t="s">
        <v>19</v>
      </c>
      <c r="B21" s="45">
        <v>9364.1410799999994</v>
      </c>
      <c r="C21" s="45">
        <f>1872</f>
        <v>1872</v>
      </c>
      <c r="D21" s="44" t="e">
        <f>D22*0.09</f>
        <v>#REF!</v>
      </c>
      <c r="E21" s="84"/>
      <c r="F21" s="7"/>
      <c r="G21" s="5"/>
      <c r="H21" s="6"/>
    </row>
    <row r="22" spans="1:8" ht="28.05" customHeight="1">
      <c r="A22" s="100" t="s">
        <v>20</v>
      </c>
      <c r="B22" s="101">
        <v>129787.01</v>
      </c>
      <c r="C22" s="45">
        <f>31052</f>
        <v>31052</v>
      </c>
      <c r="D22" s="102" t="e">
        <f>#REF!</f>
        <v>#REF!</v>
      </c>
      <c r="E22" s="99" t="s">
        <v>79</v>
      </c>
      <c r="F22" s="7"/>
      <c r="G22" s="5"/>
      <c r="H22" s="6"/>
    </row>
    <row r="23" spans="1:8" ht="13.8">
      <c r="A23" s="71" t="s">
        <v>21</v>
      </c>
      <c r="B23" s="49">
        <v>159348.447992</v>
      </c>
      <c r="C23" s="72">
        <f>SUM(C13:C22)</f>
        <v>42488.51</v>
      </c>
      <c r="D23" s="73" t="e">
        <f>SUM(D13:D27)</f>
        <v>#REF!</v>
      </c>
      <c r="E23" s="28"/>
      <c r="F23" s="7"/>
      <c r="G23" s="5"/>
      <c r="H23" s="6"/>
    </row>
    <row r="24" spans="1:8" ht="13.8">
      <c r="A24" s="126" t="s">
        <v>39</v>
      </c>
      <c r="B24" s="56"/>
      <c r="C24" s="56"/>
      <c r="D24" s="56"/>
      <c r="E24" s="29"/>
      <c r="F24" s="7"/>
      <c r="G24" s="5"/>
      <c r="H24" s="6"/>
    </row>
    <row r="25" spans="1:8" ht="13.8">
      <c r="A25" s="115" t="s">
        <v>80</v>
      </c>
      <c r="B25" s="55">
        <v>5445</v>
      </c>
      <c r="C25" s="55">
        <f>3245</f>
        <v>3245</v>
      </c>
      <c r="D25" s="45" t="e">
        <f>#REF!</f>
        <v>#REF!</v>
      </c>
      <c r="E25" s="31"/>
      <c r="F25" s="7"/>
      <c r="G25" s="5"/>
      <c r="H25" s="6"/>
    </row>
    <row r="26" spans="1:8" ht="13.8">
      <c r="A26" s="52" t="s">
        <v>40</v>
      </c>
      <c r="B26" s="55">
        <v>200</v>
      </c>
      <c r="C26" s="43">
        <v>0</v>
      </c>
      <c r="D26" s="45">
        <v>500</v>
      </c>
      <c r="E26" s="31"/>
      <c r="F26" s="7"/>
      <c r="G26" s="5"/>
      <c r="H26" s="6"/>
    </row>
    <row r="27" spans="1:8" ht="13.8">
      <c r="A27" s="42" t="s">
        <v>81</v>
      </c>
      <c r="B27" s="45">
        <v>13848.06</v>
      </c>
      <c r="C27" s="55">
        <f>3667.43</f>
        <v>3667.43</v>
      </c>
      <c r="D27" s="48">
        <v>17986.5</v>
      </c>
      <c r="E27" s="84" t="s">
        <v>94</v>
      </c>
      <c r="F27" s="7"/>
      <c r="G27" s="5"/>
      <c r="H27" s="6"/>
    </row>
    <row r="28" spans="1:8" ht="13.8">
      <c r="A28" s="119" t="s">
        <v>82</v>
      </c>
      <c r="B28" s="83">
        <v>515.02139999999997</v>
      </c>
      <c r="C28" s="43">
        <v>0</v>
      </c>
      <c r="D28" s="6"/>
      <c r="E28" s="3"/>
      <c r="F28" s="7"/>
      <c r="G28" s="5"/>
      <c r="H28" s="6"/>
    </row>
    <row r="29" spans="1:8" ht="13.8">
      <c r="A29" s="71" t="s">
        <v>42</v>
      </c>
      <c r="B29" s="73">
        <v>5645</v>
      </c>
      <c r="C29" s="73">
        <f>SUM(C25:C26)</f>
        <v>3245</v>
      </c>
      <c r="D29" s="57" t="e">
        <f>SUM(D25:D26)</f>
        <v>#REF!</v>
      </c>
      <c r="E29" s="28"/>
      <c r="F29" s="4"/>
      <c r="G29" s="5"/>
      <c r="H29" s="6"/>
    </row>
    <row r="30" spans="1:8" ht="13.8">
      <c r="A30" s="126" t="s">
        <v>22</v>
      </c>
      <c r="B30" s="50"/>
      <c r="C30" s="48"/>
      <c r="D30" s="48"/>
      <c r="E30" s="29"/>
      <c r="F30" s="7"/>
      <c r="G30" s="5"/>
      <c r="H30" s="6"/>
    </row>
    <row r="31" spans="1:8" ht="13.8">
      <c r="A31" s="42" t="s">
        <v>23</v>
      </c>
      <c r="B31" s="45">
        <v>180</v>
      </c>
      <c r="C31" s="43">
        <v>15</v>
      </c>
      <c r="D31" s="45">
        <v>180</v>
      </c>
      <c r="E31" s="27"/>
      <c r="F31" s="7"/>
      <c r="G31" s="5"/>
      <c r="H31" s="6"/>
    </row>
    <row r="32" spans="1:8" ht="13.8">
      <c r="A32" s="42" t="s">
        <v>24</v>
      </c>
      <c r="B32" s="45">
        <v>0</v>
      </c>
      <c r="C32" s="43">
        <v>0</v>
      </c>
      <c r="D32" s="45">
        <v>100</v>
      </c>
      <c r="E32" s="85" t="s">
        <v>58</v>
      </c>
      <c r="F32" s="7"/>
      <c r="G32" s="5"/>
      <c r="H32" s="6"/>
    </row>
    <row r="33" spans="1:8" ht="13.8">
      <c r="A33" s="71" t="s">
        <v>25</v>
      </c>
      <c r="B33" s="73">
        <v>180</v>
      </c>
      <c r="C33" s="73">
        <f>SUM(C31:C32)</f>
        <v>15</v>
      </c>
      <c r="D33" s="73">
        <f>SUM(D31:D32)</f>
        <v>280</v>
      </c>
      <c r="E33" s="28"/>
      <c r="F33" s="7"/>
      <c r="G33" s="5"/>
      <c r="H33" s="6"/>
    </row>
    <row r="34" spans="1:8" ht="13.8">
      <c r="A34" s="126" t="s">
        <v>26</v>
      </c>
      <c r="B34" s="45"/>
      <c r="C34" s="45"/>
      <c r="D34" s="45"/>
      <c r="E34" s="29"/>
      <c r="F34" s="7"/>
      <c r="G34" s="5"/>
      <c r="H34" s="6"/>
    </row>
    <row r="35" spans="1:8" ht="19.05" customHeight="1">
      <c r="A35" s="52" t="s">
        <v>53</v>
      </c>
      <c r="B35" s="43">
        <v>1500</v>
      </c>
      <c r="C35" s="43">
        <v>1630.49</v>
      </c>
      <c r="D35" s="45">
        <v>1450</v>
      </c>
      <c r="E35" s="27" t="s">
        <v>77</v>
      </c>
      <c r="F35" s="7"/>
      <c r="G35" s="5"/>
      <c r="H35" s="6"/>
    </row>
    <row r="36" spans="1:8" ht="13.8">
      <c r="A36" s="42" t="s">
        <v>28</v>
      </c>
      <c r="B36" s="43">
        <v>200</v>
      </c>
      <c r="C36" s="43"/>
      <c r="D36" s="45">
        <v>120</v>
      </c>
      <c r="E36" s="29"/>
      <c r="F36" s="7"/>
      <c r="G36" s="5"/>
      <c r="H36" s="6"/>
    </row>
    <row r="37" spans="1:8" ht="13.8">
      <c r="A37" s="52" t="s">
        <v>29</v>
      </c>
      <c r="B37" s="43">
        <v>1500</v>
      </c>
      <c r="C37" s="43">
        <v>-886.7</v>
      </c>
      <c r="D37" s="45">
        <v>1300</v>
      </c>
      <c r="E37" s="29" t="s">
        <v>88</v>
      </c>
      <c r="F37" s="7"/>
      <c r="G37" s="5"/>
      <c r="H37" s="6"/>
    </row>
    <row r="38" spans="1:8" ht="13.8">
      <c r="A38" s="42" t="s">
        <v>30</v>
      </c>
      <c r="B38" s="43">
        <v>100</v>
      </c>
      <c r="C38" s="43">
        <v>32.020000000000003</v>
      </c>
      <c r="D38" s="45">
        <v>150</v>
      </c>
      <c r="E38" s="29"/>
      <c r="F38" s="7"/>
      <c r="G38" s="5"/>
      <c r="H38" s="6"/>
    </row>
    <row r="39" spans="1:8" ht="31.2">
      <c r="A39" s="118" t="s">
        <v>83</v>
      </c>
      <c r="B39" s="103">
        <v>2000</v>
      </c>
      <c r="C39" s="103">
        <v>798.52</v>
      </c>
      <c r="D39" s="101">
        <v>1250</v>
      </c>
      <c r="E39" s="96" t="s">
        <v>78</v>
      </c>
      <c r="F39" s="7"/>
      <c r="G39" s="5"/>
      <c r="H39" s="6"/>
    </row>
    <row r="40" spans="1:8" ht="13.8">
      <c r="A40" s="71" t="s">
        <v>31</v>
      </c>
      <c r="B40" s="72">
        <v>5300</v>
      </c>
      <c r="C40" s="72">
        <f>SUM(C35:C38)</f>
        <v>775.81</v>
      </c>
      <c r="D40" s="73" t="e">
        <f>SUM(D17:D38)</f>
        <v>#REF!</v>
      </c>
      <c r="E40" s="30"/>
      <c r="F40" s="7"/>
      <c r="G40" s="5"/>
      <c r="H40" s="6"/>
    </row>
    <row r="41" spans="1:8" s="90" customFormat="1" ht="59.4" customHeight="1">
      <c r="A41" s="86"/>
      <c r="B41" s="87"/>
      <c r="C41" s="87"/>
      <c r="D41" s="87"/>
      <c r="E41" s="87"/>
      <c r="F41" s="91" t="s">
        <v>60</v>
      </c>
      <c r="G41" s="88"/>
      <c r="H41" s="89"/>
    </row>
    <row r="42" spans="1:8" s="90" customFormat="1" ht="17.399999999999999" hidden="1">
      <c r="A42" s="131" t="s">
        <v>70</v>
      </c>
      <c r="B42" s="130"/>
      <c r="C42" s="130"/>
      <c r="D42" s="130"/>
      <c r="E42" s="130"/>
      <c r="F42" s="132"/>
      <c r="G42" s="109"/>
      <c r="H42" s="89"/>
    </row>
    <row r="43" spans="1:8" s="90" customFormat="1" ht="29.25" customHeight="1">
      <c r="A43" s="108" t="s">
        <v>61</v>
      </c>
      <c r="B43" s="106" t="s">
        <v>69</v>
      </c>
      <c r="C43" s="106" t="s">
        <v>87</v>
      </c>
      <c r="D43" s="105" t="s">
        <v>0</v>
      </c>
      <c r="E43" s="104" t="s">
        <v>1</v>
      </c>
      <c r="F43" s="88"/>
      <c r="G43" s="89"/>
    </row>
    <row r="44" spans="1:8" ht="13.8">
      <c r="A44" s="126" t="s">
        <v>32</v>
      </c>
      <c r="B44" s="51"/>
      <c r="C44" s="45"/>
      <c r="D44" s="45"/>
      <c r="E44" s="27"/>
      <c r="F44" s="7"/>
      <c r="G44" s="5"/>
      <c r="H44" s="6"/>
    </row>
    <row r="45" spans="1:8" ht="13.8">
      <c r="A45" s="53" t="s">
        <v>72</v>
      </c>
      <c r="B45" s="54">
        <v>2000</v>
      </c>
      <c r="C45" s="43">
        <f>363.39</f>
        <v>363.39</v>
      </c>
      <c r="D45" s="45">
        <v>750</v>
      </c>
      <c r="E45" s="85" t="s">
        <v>93</v>
      </c>
      <c r="F45" s="7"/>
      <c r="G45" s="5"/>
      <c r="H45" s="6"/>
    </row>
    <row r="46" spans="1:8" ht="13.8">
      <c r="A46" s="42" t="s">
        <v>16</v>
      </c>
      <c r="B46" s="45">
        <v>4000</v>
      </c>
      <c r="C46" s="43">
        <v>75</v>
      </c>
      <c r="D46" s="45">
        <v>1500</v>
      </c>
      <c r="E46" s="85"/>
      <c r="F46" s="7"/>
      <c r="G46" s="5"/>
      <c r="H46" s="6"/>
    </row>
    <row r="47" spans="1:8" ht="13.8">
      <c r="A47" s="42" t="s">
        <v>47</v>
      </c>
      <c r="B47" s="45">
        <v>200</v>
      </c>
      <c r="C47" s="43">
        <v>0</v>
      </c>
      <c r="D47" s="44">
        <v>2000</v>
      </c>
      <c r="E47" s="85"/>
      <c r="F47" s="4"/>
      <c r="G47" s="5"/>
      <c r="H47" s="6"/>
    </row>
    <row r="48" spans="1:8" ht="13.8">
      <c r="A48" s="42" t="s">
        <v>50</v>
      </c>
      <c r="B48" s="45">
        <v>12000</v>
      </c>
      <c r="C48" s="45">
        <v>0</v>
      </c>
      <c r="D48" s="45">
        <v>1500</v>
      </c>
      <c r="E48" s="85"/>
      <c r="F48" s="6"/>
      <c r="G48" s="6"/>
      <c r="H48" s="6"/>
    </row>
    <row r="49" spans="1:8" ht="13.8">
      <c r="A49" s="42" t="s">
        <v>33</v>
      </c>
      <c r="B49" s="45">
        <v>600</v>
      </c>
      <c r="C49" s="45">
        <v>0</v>
      </c>
      <c r="D49" s="45">
        <v>800</v>
      </c>
      <c r="E49" s="29"/>
      <c r="F49" s="6"/>
      <c r="G49" s="6"/>
      <c r="H49" s="6"/>
    </row>
    <row r="50" spans="1:8" ht="13.8">
      <c r="A50" s="42" t="s">
        <v>34</v>
      </c>
      <c r="B50" s="45">
        <v>1500</v>
      </c>
      <c r="C50" s="45">
        <v>0</v>
      </c>
      <c r="D50" s="45">
        <v>3000</v>
      </c>
      <c r="E50" s="29"/>
      <c r="F50" s="6"/>
      <c r="G50" s="6"/>
      <c r="H50" s="6"/>
    </row>
    <row r="51" spans="1:8" ht="13.8">
      <c r="A51" s="52" t="s">
        <v>35</v>
      </c>
      <c r="B51" s="54">
        <v>3500</v>
      </c>
      <c r="C51" s="45">
        <v>146.87</v>
      </c>
      <c r="D51" s="45">
        <v>4800</v>
      </c>
      <c r="E51" s="29" t="s">
        <v>90</v>
      </c>
      <c r="F51" s="6"/>
      <c r="G51" s="6"/>
      <c r="H51" s="6"/>
    </row>
    <row r="52" spans="1:8" ht="13.8">
      <c r="A52" s="52" t="s">
        <v>51</v>
      </c>
      <c r="B52" s="54">
        <v>1000</v>
      </c>
      <c r="C52" s="45">
        <v>0</v>
      </c>
      <c r="D52" s="45">
        <v>3100</v>
      </c>
      <c r="E52" s="27"/>
      <c r="F52" s="6"/>
      <c r="G52" s="6"/>
      <c r="H52" s="6"/>
    </row>
    <row r="53" spans="1:8" ht="22.05" customHeight="1">
      <c r="A53" s="52" t="s">
        <v>36</v>
      </c>
      <c r="B53" s="45">
        <v>2500</v>
      </c>
      <c r="C53" s="45">
        <v>0</v>
      </c>
      <c r="D53" s="45">
        <v>450</v>
      </c>
      <c r="E53" s="116"/>
      <c r="F53" s="6"/>
      <c r="G53" s="6"/>
      <c r="H53" s="6"/>
    </row>
    <row r="54" spans="1:8" ht="13.8">
      <c r="A54" s="42" t="s">
        <v>41</v>
      </c>
      <c r="B54" s="55">
        <v>500</v>
      </c>
      <c r="C54" s="45">
        <v>0</v>
      </c>
      <c r="D54" s="45">
        <v>400</v>
      </c>
      <c r="E54" s="85"/>
      <c r="F54" s="4"/>
      <c r="G54" s="5"/>
      <c r="H54" s="6"/>
    </row>
    <row r="55" spans="1:8" ht="13.8">
      <c r="A55" s="52" t="s">
        <v>37</v>
      </c>
      <c r="B55" s="45">
        <v>250</v>
      </c>
      <c r="C55" s="45">
        <v>50</v>
      </c>
      <c r="D55" s="45">
        <v>1000</v>
      </c>
      <c r="E55" s="85" t="s">
        <v>89</v>
      </c>
      <c r="F55" s="7"/>
      <c r="G55" s="5"/>
      <c r="H55" s="6"/>
    </row>
    <row r="56" spans="1:8" ht="13.8">
      <c r="A56" s="71" t="s">
        <v>38</v>
      </c>
      <c r="B56" s="73">
        <f>SUM(B45:B55)</f>
        <v>28050</v>
      </c>
      <c r="C56" s="73">
        <f>SUM(C45:C55)</f>
        <v>635.26</v>
      </c>
      <c r="D56" s="73">
        <f>SUM(D45:D55)</f>
        <v>19300</v>
      </c>
      <c r="E56" s="28"/>
      <c r="F56" s="7"/>
      <c r="G56" s="5"/>
      <c r="H56" s="6"/>
    </row>
    <row r="57" spans="1:8" ht="13.8">
      <c r="A57" s="58" t="s">
        <v>59</v>
      </c>
      <c r="B57" s="65">
        <f>B29+B56+B40+B33+B23+B11</f>
        <v>398149.023155</v>
      </c>
      <c r="C57" s="65">
        <f>C29+C56+C40+C33+C23+C11</f>
        <v>105218.87</v>
      </c>
      <c r="D57" s="65" t="e">
        <f>SUM(D29+D56+D40+D33+D23+D11)</f>
        <v>#REF!</v>
      </c>
      <c r="E57" s="29"/>
      <c r="F57" s="4"/>
      <c r="G57" s="5"/>
      <c r="H57" s="6"/>
    </row>
    <row r="58" spans="1:8" ht="15.6">
      <c r="A58" s="97" t="s">
        <v>43</v>
      </c>
      <c r="B58" s="98">
        <f>B6-B57</f>
        <v>6286.6842450000113</v>
      </c>
      <c r="C58" s="98">
        <f>C6-C57</f>
        <v>68251.44</v>
      </c>
      <c r="D58" s="98" t="e">
        <f>D6-D57</f>
        <v>#REF!</v>
      </c>
      <c r="E58" s="33"/>
      <c r="F58" s="4"/>
      <c r="G58" s="5"/>
      <c r="H58" s="6"/>
    </row>
    <row r="59" spans="1:8" ht="8.25" customHeight="1">
      <c r="A59" s="74"/>
      <c r="B59" s="48"/>
      <c r="C59" s="48"/>
      <c r="D59" s="48"/>
      <c r="E59" s="48"/>
      <c r="F59" s="34"/>
      <c r="G59" s="11"/>
    </row>
    <row r="60" spans="1:8" ht="22.5" customHeight="1">
      <c r="A60" s="127" t="s">
        <v>52</v>
      </c>
      <c r="B60" s="128"/>
      <c r="C60" s="128"/>
      <c r="D60" s="128"/>
      <c r="E60" s="128"/>
      <c r="F60" s="129"/>
      <c r="G60" s="113"/>
    </row>
    <row r="61" spans="1:8" s="1" customFormat="1" ht="29.25" customHeight="1">
      <c r="A61" s="108" t="s">
        <v>61</v>
      </c>
      <c r="B61" s="110" t="s">
        <v>69</v>
      </c>
      <c r="C61" s="112" t="s">
        <v>86</v>
      </c>
      <c r="D61" s="111"/>
      <c r="E61" s="32" t="s">
        <v>1</v>
      </c>
      <c r="F61" s="17"/>
      <c r="G61" s="18"/>
    </row>
    <row r="62" spans="1:8" s="1" customFormat="1" ht="10.050000000000001" customHeight="1">
      <c r="A62" s="59"/>
      <c r="B62" s="60"/>
      <c r="C62" s="60"/>
      <c r="D62" s="60"/>
      <c r="E62" s="35"/>
      <c r="F62" s="17"/>
      <c r="G62" s="18"/>
    </row>
    <row r="63" spans="1:8" s="1" customFormat="1" ht="13.8">
      <c r="A63" s="42" t="s">
        <v>44</v>
      </c>
      <c r="B63" s="45">
        <v>15000</v>
      </c>
      <c r="C63" s="45">
        <v>2352</v>
      </c>
      <c r="D63" s="45">
        <v>1000</v>
      </c>
      <c r="E63" s="85" t="s">
        <v>91</v>
      </c>
      <c r="F63" s="17"/>
      <c r="G63" s="18"/>
    </row>
    <row r="64" spans="1:8" s="1" customFormat="1" ht="13.8">
      <c r="A64" s="42" t="s">
        <v>45</v>
      </c>
      <c r="B64" s="45">
        <v>0</v>
      </c>
      <c r="C64" s="45">
        <v>0</v>
      </c>
      <c r="D64" s="45"/>
      <c r="E64" s="85"/>
      <c r="F64" s="17"/>
      <c r="G64" s="18"/>
    </row>
    <row r="65" spans="1:8" s="1" customFormat="1" ht="13.8">
      <c r="A65" s="61" t="s">
        <v>49</v>
      </c>
      <c r="B65" s="45">
        <v>7000</v>
      </c>
      <c r="C65" s="43">
        <v>7000</v>
      </c>
      <c r="D65" s="44">
        <v>0</v>
      </c>
      <c r="E65" s="31" t="s">
        <v>75</v>
      </c>
      <c r="F65" s="17"/>
      <c r="G65" s="18"/>
    </row>
    <row r="66" spans="1:8" s="1" customFormat="1" ht="22.95" customHeight="1">
      <c r="A66" s="136" t="s">
        <v>92</v>
      </c>
      <c r="B66" s="43">
        <v>2500</v>
      </c>
      <c r="C66" s="43">
        <v>0</v>
      </c>
      <c r="E66" s="114"/>
      <c r="F66" s="17"/>
      <c r="G66" s="18"/>
    </row>
    <row r="67" spans="1:8" ht="13.8">
      <c r="A67" s="42" t="s">
        <v>46</v>
      </c>
      <c r="B67" s="45">
        <v>0</v>
      </c>
      <c r="C67" s="43">
        <v>0</v>
      </c>
      <c r="D67" s="44">
        <v>0</v>
      </c>
      <c r="E67" s="85"/>
      <c r="F67" s="4"/>
      <c r="G67" s="5"/>
      <c r="H67" s="6"/>
    </row>
    <row r="68" spans="1:8" ht="13.8">
      <c r="A68" s="52" t="s">
        <v>54</v>
      </c>
      <c r="B68" s="45">
        <v>0</v>
      </c>
      <c r="C68" s="82">
        <v>0</v>
      </c>
      <c r="D68" s="44" t="e">
        <f>#REF!</f>
        <v>#REF!</v>
      </c>
      <c r="E68" s="117"/>
      <c r="F68" s="4"/>
      <c r="G68" s="5"/>
      <c r="H68" s="6"/>
    </row>
    <row r="69" spans="1:8" ht="13.8">
      <c r="A69" s="39" t="s">
        <v>48</v>
      </c>
      <c r="B69" s="40">
        <f>SUM(B63:B68)</f>
        <v>24500</v>
      </c>
      <c r="C69" s="40">
        <f>SUM(C63:C68)</f>
        <v>9352</v>
      </c>
      <c r="D69" s="41" t="e">
        <f>SUM(D63:D68)</f>
        <v>#REF!</v>
      </c>
      <c r="E69" s="40"/>
      <c r="F69" s="21"/>
    </row>
    <row r="70" spans="1:8" ht="13.8">
      <c r="A70" s="39"/>
      <c r="B70" s="40"/>
      <c r="C70" s="40"/>
      <c r="D70" s="41"/>
      <c r="E70" s="40"/>
      <c r="F70" s="21"/>
    </row>
    <row r="71" spans="1:8">
      <c r="A71" s="6" t="s">
        <v>104</v>
      </c>
      <c r="B71" s="12"/>
      <c r="C71" s="13"/>
      <c r="D71" s="13" t="e">
        <f>D69+D57</f>
        <v>#REF!</v>
      </c>
      <c r="E71" s="12"/>
    </row>
    <row r="72" spans="1:8">
      <c r="A72" s="140" t="s">
        <v>96</v>
      </c>
      <c r="B72" s="12">
        <v>243800.18</v>
      </c>
      <c r="C72" s="13"/>
      <c r="D72" s="13"/>
      <c r="E72" s="12"/>
    </row>
    <row r="73" spans="1:8">
      <c r="A73" s="140" t="s">
        <v>97</v>
      </c>
      <c r="B73" s="12">
        <v>90.37</v>
      </c>
      <c r="C73" s="13"/>
      <c r="D73" s="13"/>
      <c r="E73" s="12"/>
    </row>
    <row r="74" spans="1:8">
      <c r="A74" s="140" t="s">
        <v>98</v>
      </c>
      <c r="B74" s="12">
        <v>15172.21</v>
      </c>
      <c r="C74" s="13"/>
      <c r="D74" s="13"/>
      <c r="E74" s="12"/>
    </row>
    <row r="75" spans="1:8">
      <c r="A75" s="140" t="s">
        <v>99</v>
      </c>
      <c r="B75" s="12">
        <v>36.58</v>
      </c>
      <c r="C75" s="13"/>
      <c r="D75" s="13"/>
      <c r="E75" s="12"/>
    </row>
    <row r="76" spans="1:8">
      <c r="A76" s="140" t="s">
        <v>100</v>
      </c>
      <c r="B76" s="12">
        <v>87315.32</v>
      </c>
      <c r="C76" s="13"/>
      <c r="D76" s="13"/>
      <c r="E76" s="12"/>
    </row>
    <row r="77" spans="1:8" ht="14.4" customHeight="1">
      <c r="A77" s="140" t="s">
        <v>101</v>
      </c>
      <c r="B77" s="2">
        <v>117925.31</v>
      </c>
      <c r="C77" s="6"/>
      <c r="D77" s="6"/>
      <c r="E77" s="6"/>
      <c r="F77" s="6"/>
    </row>
    <row r="78" spans="1:8" ht="12.6" customHeight="1">
      <c r="A78" s="140" t="s">
        <v>102</v>
      </c>
      <c r="B78" s="137">
        <v>108538.79</v>
      </c>
      <c r="C78" s="138"/>
      <c r="D78" s="138"/>
      <c r="E78" s="138"/>
      <c r="F78" s="139"/>
    </row>
    <row r="79" spans="1:8" ht="12.6" customHeight="1">
      <c r="A79" s="142" t="s">
        <v>103</v>
      </c>
      <c r="B79" s="141">
        <f>SUM(B72:B78)</f>
        <v>572878.76</v>
      </c>
      <c r="C79" s="138"/>
      <c r="D79" s="138"/>
      <c r="E79" s="138"/>
      <c r="F79" s="139"/>
    </row>
    <row r="80" spans="1:8" ht="12" customHeight="1">
      <c r="A80" s="133"/>
      <c r="B80" s="134"/>
      <c r="C80" s="134"/>
      <c r="D80" s="134"/>
      <c r="E80" s="134"/>
      <c r="F80" s="135"/>
    </row>
    <row r="81" spans="6:6" hidden="1">
      <c r="F81" s="6"/>
    </row>
    <row r="82" spans="6:6" hidden="1">
      <c r="F82" s="6"/>
    </row>
    <row r="83" spans="6:6" hidden="1">
      <c r="F83" s="6"/>
    </row>
    <row r="84" spans="6:6" hidden="1">
      <c r="F84" s="6"/>
    </row>
    <row r="85" spans="6:6" hidden="1">
      <c r="F85" s="6"/>
    </row>
    <row r="86" spans="6:6" hidden="1">
      <c r="F86" s="6"/>
    </row>
    <row r="87" spans="6:6" hidden="1">
      <c r="F87" s="6"/>
    </row>
    <row r="88" spans="6:6" hidden="1">
      <c r="F88" s="6"/>
    </row>
    <row r="89" spans="6:6" hidden="1">
      <c r="F89" s="6"/>
    </row>
    <row r="90" spans="6:6" hidden="1">
      <c r="F90" s="6"/>
    </row>
    <row r="91" spans="6:6" hidden="1">
      <c r="F91" s="6"/>
    </row>
    <row r="92" spans="6:6" hidden="1">
      <c r="F92" s="6"/>
    </row>
    <row r="93" spans="6:6" hidden="1">
      <c r="F93" s="6"/>
    </row>
    <row r="94" spans="6:6" hidden="1">
      <c r="F94" s="6"/>
    </row>
    <row r="95" spans="6:6" hidden="1">
      <c r="F95" s="6"/>
    </row>
    <row r="96" spans="6:6" hidden="1">
      <c r="F96" s="6"/>
    </row>
    <row r="97" spans="6:6" hidden="1">
      <c r="F97" s="6"/>
    </row>
    <row r="98" spans="6:6" hidden="1">
      <c r="F98" s="6"/>
    </row>
    <row r="99" spans="6:6" hidden="1">
      <c r="F99" s="6"/>
    </row>
    <row r="100" spans="6:6" hidden="1">
      <c r="F100" s="6"/>
    </row>
    <row r="101" spans="6:6" hidden="1">
      <c r="F101" s="6"/>
    </row>
    <row r="102" spans="6:6" hidden="1">
      <c r="F102" s="6"/>
    </row>
    <row r="103" spans="6:6" hidden="1">
      <c r="F103" s="6"/>
    </row>
    <row r="104" spans="6:6" hidden="1">
      <c r="F104" s="6"/>
    </row>
    <row r="105" spans="6:6" hidden="1">
      <c r="F105" s="6"/>
    </row>
    <row r="106" spans="6:6" hidden="1">
      <c r="F106" s="6"/>
    </row>
    <row r="107" spans="6:6" hidden="1">
      <c r="F107" s="6"/>
    </row>
    <row r="108" spans="6:6" hidden="1">
      <c r="F108" s="6"/>
    </row>
    <row r="109" spans="6:6" hidden="1">
      <c r="F109" s="6"/>
    </row>
    <row r="110" spans="6:6" hidden="1">
      <c r="F110" s="6"/>
    </row>
    <row r="111" spans="6:6" hidden="1">
      <c r="F111" s="6"/>
    </row>
    <row r="112" spans="6:6" hidden="1">
      <c r="F112" s="6"/>
    </row>
    <row r="113" spans="6:6" hidden="1">
      <c r="F113" s="6"/>
    </row>
    <row r="114" spans="6:6" hidden="1">
      <c r="F114" s="6"/>
    </row>
    <row r="115" spans="6:6" hidden="1">
      <c r="F115" s="6"/>
    </row>
    <row r="116" spans="6:6" hidden="1">
      <c r="F116" s="6"/>
    </row>
    <row r="117" spans="6:6" hidden="1">
      <c r="F117" s="6"/>
    </row>
    <row r="118" spans="6:6" hidden="1">
      <c r="F118" s="6"/>
    </row>
    <row r="119" spans="6:6" hidden="1">
      <c r="F119" s="6"/>
    </row>
    <row r="120" spans="6:6" hidden="1">
      <c r="F120" s="6"/>
    </row>
    <row r="121" spans="6:6" hidden="1">
      <c r="F121" s="6"/>
    </row>
    <row r="122" spans="6:6" hidden="1">
      <c r="F122" s="6"/>
    </row>
    <row r="123" spans="6:6" hidden="1">
      <c r="F123" s="6"/>
    </row>
    <row r="124" spans="6:6" hidden="1">
      <c r="F124" s="6"/>
    </row>
    <row r="125" spans="6:6" hidden="1">
      <c r="F125" s="6"/>
    </row>
    <row r="126" spans="6:6" hidden="1">
      <c r="F126" s="6"/>
    </row>
    <row r="127" spans="6:6" hidden="1">
      <c r="F127" s="6"/>
    </row>
    <row r="128" spans="6:6" hidden="1">
      <c r="F128" s="6"/>
    </row>
    <row r="129" spans="6:6" hidden="1">
      <c r="F129" s="6"/>
    </row>
    <row r="130" spans="6:6" hidden="1">
      <c r="F130" s="6"/>
    </row>
    <row r="131" spans="6:6" hidden="1">
      <c r="F131" s="6"/>
    </row>
    <row r="132" spans="6:6" hidden="1">
      <c r="F132" s="6"/>
    </row>
    <row r="133" spans="6:6" hidden="1">
      <c r="F133" s="6"/>
    </row>
    <row r="134" spans="6:6" hidden="1">
      <c r="F134" s="6"/>
    </row>
    <row r="135" spans="6:6" hidden="1">
      <c r="F135" s="6"/>
    </row>
    <row r="136" spans="6:6" hidden="1">
      <c r="F136" s="6"/>
    </row>
    <row r="137" spans="6:6" hidden="1">
      <c r="F137" s="6"/>
    </row>
    <row r="138" spans="6:6" hidden="1">
      <c r="F138" s="6"/>
    </row>
    <row r="139" spans="6:6" hidden="1">
      <c r="F139" s="6"/>
    </row>
    <row r="140" spans="6:6" hidden="1">
      <c r="F140" s="6"/>
    </row>
    <row r="141" spans="6:6" hidden="1">
      <c r="F141" s="6"/>
    </row>
    <row r="142" spans="6:6" hidden="1">
      <c r="F142" s="6"/>
    </row>
    <row r="143" spans="6:6" hidden="1">
      <c r="F143" s="6"/>
    </row>
    <row r="144" spans="6:6" hidden="1">
      <c r="F144" s="6"/>
    </row>
    <row r="145" spans="1:6" hidden="1">
      <c r="F145" s="6"/>
    </row>
    <row r="146" spans="1:6" hidden="1">
      <c r="F146" s="6"/>
    </row>
    <row r="147" spans="1:6" hidden="1">
      <c r="F147" s="6"/>
    </row>
    <row r="148" spans="1:6" hidden="1">
      <c r="F148" s="6"/>
    </row>
    <row r="149" spans="1:6" hidden="1">
      <c r="F149" s="6"/>
    </row>
    <row r="150" spans="1:6" hidden="1">
      <c r="F150" s="6"/>
    </row>
    <row r="151" spans="1:6" hidden="1">
      <c r="F151" s="6"/>
    </row>
    <row r="152" spans="1:6" hidden="1">
      <c r="F152" s="6"/>
    </row>
    <row r="153" spans="1:6" hidden="1">
      <c r="F153" s="6"/>
    </row>
    <row r="154" spans="1:6" hidden="1">
      <c r="F154" s="6"/>
    </row>
    <row r="155" spans="1:6" hidden="1">
      <c r="F155" s="6"/>
    </row>
    <row r="156" spans="1:6" hidden="1">
      <c r="F156" s="6"/>
    </row>
    <row r="157" spans="1:6" hidden="1">
      <c r="F157" s="6"/>
    </row>
    <row r="158" spans="1:6" hidden="1">
      <c r="A158" s="1" t="s">
        <v>62</v>
      </c>
      <c r="B158" s="94">
        <v>156933.93</v>
      </c>
    </row>
    <row r="159" spans="1:6" hidden="1">
      <c r="A159" s="1" t="s">
        <v>63</v>
      </c>
      <c r="B159" s="94">
        <v>90.33</v>
      </c>
    </row>
    <row r="160" spans="1:6" hidden="1">
      <c r="A160" s="1" t="s">
        <v>64</v>
      </c>
      <c r="B160" s="94">
        <v>52524.21</v>
      </c>
    </row>
    <row r="161" spans="1:2" hidden="1">
      <c r="A161" s="1" t="s">
        <v>65</v>
      </c>
      <c r="B161" s="94">
        <v>36.57</v>
      </c>
    </row>
    <row r="162" spans="1:2" hidden="1">
      <c r="A162" s="1" t="s">
        <v>66</v>
      </c>
      <c r="B162" s="94">
        <v>85388.81</v>
      </c>
    </row>
    <row r="163" spans="1:2" hidden="1">
      <c r="A163" s="1" t="s">
        <v>67</v>
      </c>
      <c r="B163" s="94">
        <v>91449.95</v>
      </c>
    </row>
    <row r="164" spans="1:2" hidden="1">
      <c r="A164" s="1" t="s">
        <v>68</v>
      </c>
      <c r="B164" s="94">
        <v>82545.53</v>
      </c>
    </row>
    <row r="165" spans="1:2" hidden="1">
      <c r="A165" s="93" t="s">
        <v>71</v>
      </c>
      <c r="B165" s="95">
        <f>SUM(B158:B164)</f>
        <v>468969.32999999996</v>
      </c>
    </row>
  </sheetData>
  <mergeCells count="4">
    <mergeCell ref="A60:F60"/>
    <mergeCell ref="A1:F1"/>
    <mergeCell ref="A42:F42"/>
    <mergeCell ref="A80:F80"/>
  </mergeCells>
  <pageMargins left="0.40625" right="0.25" top="0.75" bottom="0.75" header="0.3" footer="0.3"/>
  <pageSetup orientation="portrait" useFirstPageNumber="1" r:id="rId1"/>
  <headerFooter alignWithMargins="0"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proposed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Christy2</dc:creator>
  <cp:lastModifiedBy>CUPE Victoria</cp:lastModifiedBy>
  <cp:lastPrinted>2021-03-24T20:42:28Z</cp:lastPrinted>
  <dcterms:created xsi:type="dcterms:W3CDTF">2013-10-21T14:15:18Z</dcterms:created>
  <dcterms:modified xsi:type="dcterms:W3CDTF">2021-03-24T20:42:33Z</dcterms:modified>
</cp:coreProperties>
</file>